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290"/>
  </bookViews>
  <sheets>
    <sheet name="2020_0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25" i="1" l="1"/>
  <c r="J10" i="1"/>
  <c r="I10" i="1"/>
  <c r="I14" i="1" s="1"/>
  <c r="I15" i="1" s="1"/>
  <c r="H10" i="1"/>
  <c r="H14" i="1" s="1"/>
  <c r="H15" i="1" s="1"/>
  <c r="G19" i="1"/>
  <c r="C24" i="1"/>
  <c r="D14" i="1"/>
  <c r="E14" i="1"/>
  <c r="F14" i="1"/>
  <c r="C14" i="1"/>
  <c r="C22" i="1"/>
  <c r="I16" i="1" l="1"/>
  <c r="H11" i="1"/>
  <c r="H12" i="1" s="1"/>
  <c r="I11" i="1"/>
  <c r="I12" i="1" s="1"/>
  <c r="H16" i="1"/>
  <c r="I18" i="1"/>
  <c r="H18" i="1"/>
  <c r="J14" i="1"/>
  <c r="J15" i="1" s="1"/>
  <c r="J11" i="1"/>
  <c r="J12" i="1" s="1"/>
  <c r="K5" i="1"/>
  <c r="J16" i="1" l="1"/>
  <c r="J18" i="1"/>
  <c r="I20" i="1"/>
  <c r="I21" i="1" s="1"/>
  <c r="I22" i="1" s="1"/>
  <c r="I24" i="1" s="1"/>
  <c r="G10" i="1"/>
  <c r="K10" i="1" s="1"/>
  <c r="F10" i="1"/>
  <c r="E10" i="1"/>
  <c r="D10" i="1"/>
  <c r="C10" i="1"/>
  <c r="J20" i="1" l="1"/>
  <c r="J21" i="1" s="1"/>
  <c r="J22" i="1" s="1"/>
  <c r="J24" i="1" s="1"/>
  <c r="G14" i="1"/>
  <c r="K14" i="1" s="1"/>
  <c r="F11" i="1"/>
  <c r="F12" i="1" s="1"/>
  <c r="F18" i="1" s="1"/>
  <c r="C11" i="1"/>
  <c r="D11" i="1"/>
  <c r="K11" i="1" s="1"/>
  <c r="E11" i="1"/>
  <c r="E12" i="1" s="1"/>
  <c r="E18" i="1" s="1"/>
  <c r="E15" i="1"/>
  <c r="G11" i="1"/>
  <c r="G12" i="1" s="1"/>
  <c r="G18" i="1" s="1"/>
  <c r="C12" i="1"/>
  <c r="C18" i="1" s="1"/>
  <c r="F15" i="1"/>
  <c r="C7" i="1"/>
  <c r="D19" i="1" l="1"/>
  <c r="C19" i="1"/>
  <c r="C20" i="1" s="1"/>
  <c r="C21" i="1" s="1"/>
  <c r="C8" i="1"/>
  <c r="D8" i="1" s="1"/>
  <c r="K7" i="1"/>
  <c r="E19" i="1"/>
  <c r="F19" i="1"/>
  <c r="F20" i="1" s="1"/>
  <c r="F21" i="1" s="1"/>
  <c r="F22" i="1" s="1"/>
  <c r="D12" i="1"/>
  <c r="K12" i="1" s="1"/>
  <c r="G20" i="1"/>
  <c r="G21" i="1" s="1"/>
  <c r="G22" i="1" s="1"/>
  <c r="F16" i="1"/>
  <c r="D15" i="1"/>
  <c r="D16" i="1" s="1"/>
  <c r="G15" i="1"/>
  <c r="E16" i="1"/>
  <c r="C6" i="1"/>
  <c r="K6" i="1" s="1"/>
  <c r="K15" i="1" l="1"/>
  <c r="F24" i="1"/>
  <c r="E8" i="1"/>
  <c r="F8" i="1" s="1"/>
  <c r="G8" i="1" s="1"/>
  <c r="H19" i="1" s="1"/>
  <c r="H20" i="1" s="1"/>
  <c r="H21" i="1" s="1"/>
  <c r="H22" i="1" s="1"/>
  <c r="H24" i="1" s="1"/>
  <c r="E24" i="1"/>
  <c r="C16" i="1"/>
  <c r="D18" i="1"/>
  <c r="K18" i="1" s="1"/>
  <c r="D20" i="1"/>
  <c r="E20" i="1"/>
  <c r="E21" i="1" s="1"/>
  <c r="E22" i="1" s="1"/>
  <c r="G16" i="1"/>
  <c r="G24" i="1" s="1"/>
  <c r="K16" i="1" l="1"/>
  <c r="K20" i="1"/>
  <c r="K19" i="1"/>
  <c r="D21" i="1"/>
  <c r="D22" i="1" l="1"/>
  <c r="K21" i="1"/>
  <c r="D24" i="1" l="1"/>
  <c r="K22" i="1"/>
  <c r="K24" i="1" l="1"/>
  <c r="D25" i="1"/>
  <c r="E25" i="1" s="1"/>
  <c r="F25" i="1" s="1"/>
  <c r="G25" i="1" s="1"/>
  <c r="H25" i="1" s="1"/>
  <c r="I25" i="1" s="1"/>
  <c r="J25" i="1" s="1"/>
</calcChain>
</file>

<file path=xl/sharedStrings.xml><?xml version="1.0" encoding="utf-8"?>
<sst xmlns="http://schemas.openxmlformats.org/spreadsheetml/2006/main" count="55" uniqueCount="34">
  <si>
    <t>Наименование показателя</t>
  </si>
  <si>
    <t>Сумма входного НДС</t>
  </si>
  <si>
    <t>-</t>
  </si>
  <si>
    <t>Сумма НДС к возмещению, 20%</t>
  </si>
  <si>
    <t>Всего НДС к возмещению (+), уплате (-)</t>
  </si>
  <si>
    <t>Выручка с НДС</t>
  </si>
  <si>
    <t>Выручка без НДС</t>
  </si>
  <si>
    <t>Амортизация</t>
  </si>
  <si>
    <t>Налог на прибыль, 20%</t>
  </si>
  <si>
    <t>Итого</t>
  </si>
  <si>
    <t>Блок 1. Показатели выручки</t>
  </si>
  <si>
    <t>Блок 2. Обязательства по НДС</t>
  </si>
  <si>
    <t>Блок 3. Обязательства по налогу на прибыль</t>
  </si>
  <si>
    <t>Блок 4. Итоговые показатели</t>
  </si>
  <si>
    <t>Остаточная стоимость активов на конец периода</t>
  </si>
  <si>
    <t>Экономический эффект от применения схемы нарастающим итогом</t>
  </si>
  <si>
    <t>Анализ эффекта от перехода со спецрежима на общую систему, руб.</t>
  </si>
  <si>
    <t>1-й год применения ОСН</t>
  </si>
  <si>
    <t>2-й год применения ОСН</t>
  </si>
  <si>
    <t>3-й год применения ОСН</t>
  </si>
  <si>
    <t>4-й год применения ОСН</t>
  </si>
  <si>
    <t>5-й год применения ОСН</t>
  </si>
  <si>
    <t>6-й год применения ОСН</t>
  </si>
  <si>
    <t>7-й год применения ОСН</t>
  </si>
  <si>
    <t>8-й год применения ОСН</t>
  </si>
  <si>
    <t>НДС от реализации, 10%</t>
  </si>
  <si>
    <t>Налоговая база по налогу на прибыль</t>
  </si>
  <si>
    <t xml:space="preserve">Всего НДС и налог на прибыль </t>
  </si>
  <si>
    <t>Расходы с НДС (53% от выручки с НДС)</t>
  </si>
  <si>
    <t>Стоимость активов с НДС (запланированных к приобретению)</t>
  </si>
  <si>
    <t>Стоимость активов без НДС (запланированных к приобретению)</t>
  </si>
  <si>
    <t>х</t>
  </si>
  <si>
    <t>Расходы - всего</t>
  </si>
  <si>
    <t>Расходы, принимаемые в налоговом учете (75% от выручки без НДС, без учета амортизации)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</si>
</sst>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4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" fontId="4" fillId="0" borderId="0" xfId="0" applyNumberFormat="1" applyFont="1"/>
    <xf numFmtId="0" fontId="4" fillId="0" borderId="0" xfId="0" applyFont="1"/>
    <xf numFmtId="0" fontId="3" fillId="0" borderId="3" xfId="0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2"/>
  <sheetViews>
    <sheetView tabSelected="1" topLeftCell="B13" zoomScale="130" zoomScaleNormal="130" workbookViewId="0">
      <selection activeCell="B23" sqref="B22:K23"/>
    </sheetView>
  </sheetViews>
  <sheetFormatPr defaultRowHeight="15" x14ac:dyDescent="0.25"/>
  <cols>
    <col min="2" max="2" width="19" customWidth="1"/>
    <col min="3" max="3" width="9.5703125" customWidth="1"/>
    <col min="4" max="4" width="9.7109375" customWidth="1"/>
    <col min="5" max="5" width="9" customWidth="1"/>
    <col min="6" max="10" width="8.7109375" customWidth="1"/>
    <col min="11" max="11" width="9.7109375" customWidth="1"/>
  </cols>
  <sheetData>
    <row r="2" spans="2:12" x14ac:dyDescent="0.25">
      <c r="B2" s="37" t="s">
        <v>16</v>
      </c>
      <c r="C2" s="38"/>
      <c r="D2" s="38"/>
      <c r="E2" s="38"/>
      <c r="F2" s="38"/>
      <c r="G2" s="38"/>
      <c r="H2" s="38"/>
      <c r="I2" s="38"/>
      <c r="J2" s="38"/>
      <c r="K2" s="38"/>
      <c r="L2" s="4"/>
    </row>
    <row r="4" spans="2:12" ht="31.5" x14ac:dyDescent="0.25">
      <c r="B4" s="27" t="s">
        <v>0</v>
      </c>
      <c r="C4" s="27" t="s">
        <v>17</v>
      </c>
      <c r="D4" s="27" t="s">
        <v>18</v>
      </c>
      <c r="E4" s="27" t="s">
        <v>19</v>
      </c>
      <c r="F4" s="27" t="s">
        <v>20</v>
      </c>
      <c r="G4" s="27" t="s">
        <v>21</v>
      </c>
      <c r="H4" s="27" t="s">
        <v>22</v>
      </c>
      <c r="I4" s="27" t="s">
        <v>23</v>
      </c>
      <c r="J4" s="27" t="s">
        <v>24</v>
      </c>
      <c r="K4" s="27" t="s">
        <v>9</v>
      </c>
      <c r="L4" s="1"/>
    </row>
    <row r="5" spans="2:12" ht="31.5" x14ac:dyDescent="0.25">
      <c r="B5" s="5" t="s">
        <v>29</v>
      </c>
      <c r="C5" s="6">
        <v>32422372</v>
      </c>
      <c r="D5" s="5" t="s">
        <v>2</v>
      </c>
      <c r="E5" s="5" t="s">
        <v>2</v>
      </c>
      <c r="F5" s="5" t="s">
        <v>2</v>
      </c>
      <c r="G5" s="5" t="s">
        <v>2</v>
      </c>
      <c r="H5" s="5" t="s">
        <v>2</v>
      </c>
      <c r="I5" s="5" t="s">
        <v>2</v>
      </c>
      <c r="J5" s="5" t="s">
        <v>2</v>
      </c>
      <c r="K5" s="7">
        <f>C5</f>
        <v>32422372</v>
      </c>
      <c r="L5" s="1"/>
    </row>
    <row r="6" spans="2:12" x14ac:dyDescent="0.25">
      <c r="B6" s="5" t="s">
        <v>1</v>
      </c>
      <c r="C6" s="6">
        <f>C5/1.2*0.2</f>
        <v>5403728.6666666679</v>
      </c>
      <c r="D6" s="5" t="s">
        <v>2</v>
      </c>
      <c r="E6" s="5" t="s">
        <v>2</v>
      </c>
      <c r="F6" s="5" t="s">
        <v>2</v>
      </c>
      <c r="G6" s="5" t="s">
        <v>2</v>
      </c>
      <c r="H6" s="5" t="s">
        <v>2</v>
      </c>
      <c r="I6" s="5" t="s">
        <v>2</v>
      </c>
      <c r="J6" s="5" t="s">
        <v>2</v>
      </c>
      <c r="K6" s="7">
        <f>C6</f>
        <v>5403728.6666666679</v>
      </c>
      <c r="L6" s="1"/>
    </row>
    <row r="7" spans="2:12" ht="31.5" x14ac:dyDescent="0.25">
      <c r="B7" s="5" t="s">
        <v>30</v>
      </c>
      <c r="C7" s="6">
        <f>C5/1.2</f>
        <v>27018643.333333336</v>
      </c>
      <c r="D7" s="5" t="s">
        <v>2</v>
      </c>
      <c r="E7" s="5" t="s">
        <v>2</v>
      </c>
      <c r="F7" s="5" t="s">
        <v>2</v>
      </c>
      <c r="G7" s="5" t="s">
        <v>2</v>
      </c>
      <c r="H7" s="5" t="s">
        <v>2</v>
      </c>
      <c r="I7" s="5" t="s">
        <v>2</v>
      </c>
      <c r="J7" s="5" t="s">
        <v>2</v>
      </c>
      <c r="K7" s="7">
        <f>C7</f>
        <v>27018643.333333336</v>
      </c>
      <c r="L7" s="1"/>
    </row>
    <row r="8" spans="2:12" ht="21.75" thickBot="1" x14ac:dyDescent="0.3">
      <c r="B8" s="8" t="s">
        <v>14</v>
      </c>
      <c r="C8" s="9">
        <f>C7-C19</f>
        <v>23032286.120218582</v>
      </c>
      <c r="D8" s="9">
        <f>C8-D19</f>
        <v>17717143.169398911</v>
      </c>
      <c r="E8" s="9">
        <f>D8-E19</f>
        <v>12402000.218579238</v>
      </c>
      <c r="F8" s="9">
        <f t="shared" ref="F8:G8" si="0">E8-F19</f>
        <v>7086857.2677595653</v>
      </c>
      <c r="G8" s="9">
        <f t="shared" si="0"/>
        <v>1771714.3169398922</v>
      </c>
      <c r="H8" s="9">
        <v>0</v>
      </c>
      <c r="I8" s="9">
        <v>0</v>
      </c>
      <c r="J8" s="9">
        <v>0</v>
      </c>
      <c r="K8" s="10" t="s">
        <v>31</v>
      </c>
      <c r="L8" s="1"/>
    </row>
    <row r="9" spans="2:12" x14ac:dyDescent="0.25">
      <c r="B9" s="29" t="s">
        <v>10</v>
      </c>
      <c r="C9" s="30"/>
      <c r="D9" s="30"/>
      <c r="E9" s="30"/>
      <c r="F9" s="30"/>
      <c r="G9" s="30"/>
      <c r="H9" s="31"/>
      <c r="I9" s="31"/>
      <c r="J9" s="31"/>
      <c r="K9" s="32"/>
      <c r="L9" s="1"/>
    </row>
    <row r="10" spans="2:12" x14ac:dyDescent="0.25">
      <c r="B10" s="11" t="s">
        <v>5</v>
      </c>
      <c r="C10" s="6">
        <f>22280000*1.05</f>
        <v>23394000</v>
      </c>
      <c r="D10" s="6">
        <f>22280000*1.15</f>
        <v>25621999.999999996</v>
      </c>
      <c r="E10" s="6">
        <f>22280000*1.4</f>
        <v>31191999.999999996</v>
      </c>
      <c r="F10" s="6">
        <f>22280000*1.5</f>
        <v>33420000</v>
      </c>
      <c r="G10" s="6">
        <f t="shared" ref="G10:J10" si="1">22280000*1.5</f>
        <v>33420000</v>
      </c>
      <c r="H10" s="6">
        <f t="shared" si="1"/>
        <v>33420000</v>
      </c>
      <c r="I10" s="6">
        <f t="shared" si="1"/>
        <v>33420000</v>
      </c>
      <c r="J10" s="6">
        <f t="shared" si="1"/>
        <v>33420000</v>
      </c>
      <c r="K10" s="12">
        <f>SUM(C10:J10)</f>
        <v>247308000</v>
      </c>
      <c r="L10" s="1"/>
    </row>
    <row r="11" spans="2:12" x14ac:dyDescent="0.25">
      <c r="B11" s="11" t="s">
        <v>25</v>
      </c>
      <c r="C11" s="6">
        <f>C10/1.1*0.1</f>
        <v>2126727.2727272729</v>
      </c>
      <c r="D11" s="6">
        <f t="shared" ref="D11:G11" si="2">D10/1.1*0.1</f>
        <v>2329272.7272727266</v>
      </c>
      <c r="E11" s="6">
        <f t="shared" si="2"/>
        <v>2835636.3636363633</v>
      </c>
      <c r="F11" s="6">
        <f t="shared" si="2"/>
        <v>3038181.8181818184</v>
      </c>
      <c r="G11" s="6">
        <f t="shared" si="2"/>
        <v>3038181.8181818184</v>
      </c>
      <c r="H11" s="6">
        <f t="shared" ref="H11" si="3">H10/1.1*0.1</f>
        <v>3038181.8181818184</v>
      </c>
      <c r="I11" s="6">
        <f t="shared" ref="I11" si="4">I10/1.1*0.1</f>
        <v>3038181.8181818184</v>
      </c>
      <c r="J11" s="6">
        <f t="shared" ref="J11" si="5">J10/1.1*0.1</f>
        <v>3038181.8181818184</v>
      </c>
      <c r="K11" s="12">
        <f t="shared" ref="K11:K12" si="6">SUM(C11:J11)</f>
        <v>22482545.454545453</v>
      </c>
      <c r="L11" s="1"/>
    </row>
    <row r="12" spans="2:12" ht="15.75" thickBot="1" x14ac:dyDescent="0.3">
      <c r="B12" s="13" t="s">
        <v>6</v>
      </c>
      <c r="C12" s="14">
        <f>C10-C11</f>
        <v>21267272.727272727</v>
      </c>
      <c r="D12" s="14">
        <f t="shared" ref="D12:G12" si="7">D10-D11</f>
        <v>23292727.27272727</v>
      </c>
      <c r="E12" s="14">
        <f t="shared" si="7"/>
        <v>28356363.636363633</v>
      </c>
      <c r="F12" s="14">
        <f t="shared" si="7"/>
        <v>30381818.18181818</v>
      </c>
      <c r="G12" s="14">
        <f t="shared" si="7"/>
        <v>30381818.18181818</v>
      </c>
      <c r="H12" s="14">
        <f t="shared" ref="H12:J12" si="8">H10-H11</f>
        <v>30381818.18181818</v>
      </c>
      <c r="I12" s="14">
        <f t="shared" si="8"/>
        <v>30381818.18181818</v>
      </c>
      <c r="J12" s="14">
        <f t="shared" si="8"/>
        <v>30381818.18181818</v>
      </c>
      <c r="K12" s="12">
        <f t="shared" si="6"/>
        <v>224825454.54545456</v>
      </c>
      <c r="L12" s="1"/>
    </row>
    <row r="13" spans="2:12" x14ac:dyDescent="0.25">
      <c r="B13" s="29" t="s">
        <v>11</v>
      </c>
      <c r="C13" s="30"/>
      <c r="D13" s="30"/>
      <c r="E13" s="30"/>
      <c r="F13" s="30"/>
      <c r="G13" s="30"/>
      <c r="H13" s="31"/>
      <c r="I13" s="31"/>
      <c r="J13" s="31"/>
      <c r="K13" s="32"/>
      <c r="L13" s="1"/>
    </row>
    <row r="14" spans="2:12" ht="19.5" customHeight="1" x14ac:dyDescent="0.25">
      <c r="B14" s="11" t="s">
        <v>28</v>
      </c>
      <c r="C14" s="6">
        <f>C10*0.53</f>
        <v>12398820</v>
      </c>
      <c r="D14" s="6">
        <f t="shared" ref="D14:G14" si="9">D10*0.53</f>
        <v>13579659.999999998</v>
      </c>
      <c r="E14" s="6">
        <f t="shared" si="9"/>
        <v>16531759.999999998</v>
      </c>
      <c r="F14" s="6">
        <f t="shared" si="9"/>
        <v>17712600</v>
      </c>
      <c r="G14" s="6">
        <f t="shared" si="9"/>
        <v>17712600</v>
      </c>
      <c r="H14" s="6">
        <f t="shared" ref="H14:J14" si="10">H10*0.53</f>
        <v>17712600</v>
      </c>
      <c r="I14" s="6">
        <f t="shared" si="10"/>
        <v>17712600</v>
      </c>
      <c r="J14" s="6">
        <f t="shared" si="10"/>
        <v>17712600</v>
      </c>
      <c r="K14" s="12">
        <f t="shared" ref="K14:K16" si="11">SUM(C14:J14)</f>
        <v>131073240</v>
      </c>
      <c r="L14" s="1"/>
    </row>
    <row r="15" spans="2:12" ht="21" x14ac:dyDescent="0.25">
      <c r="B15" s="11" t="s">
        <v>3</v>
      </c>
      <c r="C15" s="6">
        <f>C14/1.2*0.2</f>
        <v>2066470</v>
      </c>
      <c r="D15" s="6">
        <f t="shared" ref="D15:G15" si="12">D14/1.2*0.2</f>
        <v>2263276.6666666665</v>
      </c>
      <c r="E15" s="6">
        <f t="shared" si="12"/>
        <v>2755293.3333333335</v>
      </c>
      <c r="F15" s="6">
        <f t="shared" si="12"/>
        <v>2952100</v>
      </c>
      <c r="G15" s="6">
        <f t="shared" si="12"/>
        <v>2952100</v>
      </c>
      <c r="H15" s="6">
        <f t="shared" ref="H15:J15" si="13">H14/1.2*0.2</f>
        <v>2952100</v>
      </c>
      <c r="I15" s="6">
        <f t="shared" si="13"/>
        <v>2952100</v>
      </c>
      <c r="J15" s="6">
        <f t="shared" si="13"/>
        <v>2952100</v>
      </c>
      <c r="K15" s="12">
        <f t="shared" si="11"/>
        <v>21845540</v>
      </c>
      <c r="L15" s="1"/>
    </row>
    <row r="16" spans="2:12" ht="27" customHeight="1" thickBot="1" x14ac:dyDescent="0.3">
      <c r="B16" s="13" t="s">
        <v>4</v>
      </c>
      <c r="C16" s="14">
        <f>C6+C15-C11</f>
        <v>5343471.3939393945</v>
      </c>
      <c r="D16" s="14">
        <f>D15-D11</f>
        <v>-65996.060606060084</v>
      </c>
      <c r="E16" s="14">
        <f>E15-E11</f>
        <v>-80343.030303029809</v>
      </c>
      <c r="F16" s="14">
        <f>F15-F11</f>
        <v>-86081.818181818351</v>
      </c>
      <c r="G16" s="14">
        <f>G15-G11</f>
        <v>-86081.818181818351</v>
      </c>
      <c r="H16" s="14">
        <f t="shared" ref="H16:J16" si="14">H15-H11</f>
        <v>-86081.818181818351</v>
      </c>
      <c r="I16" s="14">
        <f t="shared" si="14"/>
        <v>-86081.818181818351</v>
      </c>
      <c r="J16" s="14">
        <f t="shared" si="14"/>
        <v>-86081.818181818351</v>
      </c>
      <c r="K16" s="12">
        <f t="shared" si="11"/>
        <v>4766723.2121212129</v>
      </c>
      <c r="L16" s="1"/>
    </row>
    <row r="17" spans="2:12" x14ac:dyDescent="0.25">
      <c r="B17" s="29" t="s">
        <v>12</v>
      </c>
      <c r="C17" s="30"/>
      <c r="D17" s="30"/>
      <c r="E17" s="30"/>
      <c r="F17" s="30"/>
      <c r="G17" s="30"/>
      <c r="H17" s="31"/>
      <c r="I17" s="31"/>
      <c r="J17" s="31"/>
      <c r="K17" s="32"/>
      <c r="L17" s="1"/>
    </row>
    <row r="18" spans="2:12" ht="42" x14ac:dyDescent="0.25">
      <c r="B18" s="11" t="s">
        <v>33</v>
      </c>
      <c r="C18" s="6">
        <f>C12*0.75</f>
        <v>15950454.545454545</v>
      </c>
      <c r="D18" s="6">
        <f t="shared" ref="D18:F18" si="15">D12*0.75</f>
        <v>17469545.454545453</v>
      </c>
      <c r="E18" s="6">
        <f t="shared" si="15"/>
        <v>21267272.727272727</v>
      </c>
      <c r="F18" s="6">
        <f t="shared" si="15"/>
        <v>22786363.636363633</v>
      </c>
      <c r="G18" s="6">
        <f>G12*0.75</f>
        <v>22786363.636363633</v>
      </c>
      <c r="H18" s="6">
        <f t="shared" ref="H18:J18" si="16">H12*0.75</f>
        <v>22786363.636363633</v>
      </c>
      <c r="I18" s="6">
        <f t="shared" si="16"/>
        <v>22786363.636363633</v>
      </c>
      <c r="J18" s="6">
        <f t="shared" si="16"/>
        <v>22786363.636363633</v>
      </c>
      <c r="K18" s="12">
        <f t="shared" ref="K18:K22" si="17">SUM(C18:J18)</f>
        <v>168619090.90909088</v>
      </c>
      <c r="L18" s="1"/>
    </row>
    <row r="19" spans="2:12" x14ac:dyDescent="0.25">
      <c r="B19" s="11" t="s">
        <v>7</v>
      </c>
      <c r="C19" s="6">
        <f>C7/61*9</f>
        <v>3986357.2131147543</v>
      </c>
      <c r="D19" s="6">
        <f>$C$7/61*12</f>
        <v>5315142.950819673</v>
      </c>
      <c r="E19" s="6">
        <f t="shared" ref="E19:G19" si="18">$C$7/61*12</f>
        <v>5315142.950819673</v>
      </c>
      <c r="F19" s="6">
        <f t="shared" si="18"/>
        <v>5315142.950819673</v>
      </c>
      <c r="G19" s="6">
        <f t="shared" si="18"/>
        <v>5315142.950819673</v>
      </c>
      <c r="H19" s="6">
        <f>G8</f>
        <v>1771714.3169398922</v>
      </c>
      <c r="I19" s="6">
        <v>0</v>
      </c>
      <c r="J19" s="6">
        <v>0</v>
      </c>
      <c r="K19" s="12">
        <f t="shared" si="17"/>
        <v>27018643.333333336</v>
      </c>
      <c r="L19" s="1"/>
    </row>
    <row r="20" spans="2:12" x14ac:dyDescent="0.25">
      <c r="B20" s="11" t="s">
        <v>32</v>
      </c>
      <c r="C20" s="6">
        <f>C18+C19</f>
        <v>19936811.7585693</v>
      </c>
      <c r="D20" s="6">
        <f t="shared" ref="D20:G20" si="19">D18+D19</f>
        <v>22784688.405365124</v>
      </c>
      <c r="E20" s="6">
        <f t="shared" si="19"/>
        <v>26582415.678092398</v>
      </c>
      <c r="F20" s="6">
        <f t="shared" si="19"/>
        <v>28101506.587183304</v>
      </c>
      <c r="G20" s="6">
        <f t="shared" si="19"/>
        <v>28101506.587183304</v>
      </c>
      <c r="H20" s="6">
        <f t="shared" ref="H20:J20" si="20">H18+H19</f>
        <v>24558077.953303523</v>
      </c>
      <c r="I20" s="6">
        <f t="shared" si="20"/>
        <v>22786363.636363633</v>
      </c>
      <c r="J20" s="6">
        <f t="shared" si="20"/>
        <v>22786363.636363633</v>
      </c>
      <c r="K20" s="12">
        <f t="shared" si="17"/>
        <v>195637734.24242419</v>
      </c>
      <c r="L20" s="1"/>
    </row>
    <row r="21" spans="2:12" ht="21" x14ac:dyDescent="0.25">
      <c r="B21" s="11" t="s">
        <v>26</v>
      </c>
      <c r="C21" s="15">
        <f>C12-C20</f>
        <v>1330460.9687034264</v>
      </c>
      <c r="D21" s="15">
        <f>D12-D20</f>
        <v>508038.86736214533</v>
      </c>
      <c r="E21" s="15">
        <f>E12-E20</f>
        <v>1773947.9582712352</v>
      </c>
      <c r="F21" s="15">
        <f>F12-F20</f>
        <v>2280311.5946348757</v>
      </c>
      <c r="G21" s="15">
        <f>G12-G20</f>
        <v>2280311.5946348757</v>
      </c>
      <c r="H21" s="15">
        <f t="shared" ref="H21:J21" si="21">H12-H20</f>
        <v>5823740.2285146564</v>
      </c>
      <c r="I21" s="15">
        <f t="shared" si="21"/>
        <v>7595454.5454545468</v>
      </c>
      <c r="J21" s="15">
        <f t="shared" si="21"/>
        <v>7595454.5454545468</v>
      </c>
      <c r="K21" s="12">
        <f t="shared" si="17"/>
        <v>29187720.303030308</v>
      </c>
      <c r="L21" s="1"/>
    </row>
    <row r="22" spans="2:12" ht="15.75" thickBot="1" x14ac:dyDescent="0.3">
      <c r="B22" s="13" t="s">
        <v>8</v>
      </c>
      <c r="C22" s="14">
        <f>C21*-0.2</f>
        <v>-266092.1937406853</v>
      </c>
      <c r="D22" s="14">
        <f t="shared" ref="D22:G22" si="22">D21*-0.2</f>
        <v>-101607.77347242908</v>
      </c>
      <c r="E22" s="14">
        <f t="shared" si="22"/>
        <v>-354789.59165424708</v>
      </c>
      <c r="F22" s="14">
        <f t="shared" si="22"/>
        <v>-456062.31892697513</v>
      </c>
      <c r="G22" s="14">
        <f t="shared" si="22"/>
        <v>-456062.31892697513</v>
      </c>
      <c r="H22" s="14">
        <f t="shared" ref="H22" si="23">H21*-0.2</f>
        <v>-1164748.0457029312</v>
      </c>
      <c r="I22" s="14">
        <f t="shared" ref="I22" si="24">I21*-0.2</f>
        <v>-1519090.9090909094</v>
      </c>
      <c r="J22" s="14">
        <f t="shared" ref="J22" si="25">J21*-0.2</f>
        <v>-1519090.9090909094</v>
      </c>
      <c r="K22" s="12">
        <f t="shared" si="17"/>
        <v>-5837544.0606060615</v>
      </c>
      <c r="L22" s="1"/>
    </row>
    <row r="23" spans="2:12" ht="15.75" thickBot="1" x14ac:dyDescent="0.3">
      <c r="B23" s="33" t="s">
        <v>13</v>
      </c>
      <c r="C23" s="34"/>
      <c r="D23" s="34"/>
      <c r="E23" s="34"/>
      <c r="F23" s="34"/>
      <c r="G23" s="34"/>
      <c r="H23" s="35"/>
      <c r="I23" s="35"/>
      <c r="J23" s="35"/>
      <c r="K23" s="36"/>
      <c r="L23" s="1"/>
    </row>
    <row r="24" spans="2:12" ht="36.75" customHeight="1" x14ac:dyDescent="0.25">
      <c r="B24" s="23" t="s">
        <v>27</v>
      </c>
      <c r="C24" s="24">
        <f>C16+C22</f>
        <v>5077379.200198709</v>
      </c>
      <c r="D24" s="24">
        <f t="shared" ref="D24:G24" si="26">D16+D22</f>
        <v>-167603.83407848916</v>
      </c>
      <c r="E24" s="24">
        <f t="shared" si="26"/>
        <v>-435132.62195727689</v>
      </c>
      <c r="F24" s="24">
        <f t="shared" si="26"/>
        <v>-542144.13710879348</v>
      </c>
      <c r="G24" s="24">
        <f t="shared" si="26"/>
        <v>-542144.13710879348</v>
      </c>
      <c r="H24" s="24">
        <f t="shared" ref="H24:J24" si="27">H16+H22</f>
        <v>-1250829.8638847496</v>
      </c>
      <c r="I24" s="24">
        <f t="shared" si="27"/>
        <v>-1605172.7272727278</v>
      </c>
      <c r="J24" s="24">
        <f t="shared" si="27"/>
        <v>-1605172.7272727278</v>
      </c>
      <c r="K24" s="25">
        <f>SUM(C24:J24)</f>
        <v>-1070820.8484848491</v>
      </c>
      <c r="L24" s="1"/>
    </row>
    <row r="25" spans="2:12" ht="32.25" thickBot="1" x14ac:dyDescent="0.3">
      <c r="B25" s="26" t="s">
        <v>15</v>
      </c>
      <c r="C25" s="28">
        <f>C24</f>
        <v>5077379.200198709</v>
      </c>
      <c r="D25" s="28">
        <f>C25+D24</f>
        <v>4909775.3661202202</v>
      </c>
      <c r="E25" s="28">
        <f t="shared" ref="E25:J25" si="28">D25+E24</f>
        <v>4474642.7441629432</v>
      </c>
      <c r="F25" s="28">
        <f t="shared" si="28"/>
        <v>3932498.6070541497</v>
      </c>
      <c r="G25" s="28">
        <f t="shared" si="28"/>
        <v>3390354.4699453562</v>
      </c>
      <c r="H25" s="28">
        <f t="shared" si="28"/>
        <v>2139524.6060606064</v>
      </c>
      <c r="I25" s="28">
        <f t="shared" si="28"/>
        <v>534351.87878787867</v>
      </c>
      <c r="J25" s="28">
        <f t="shared" si="28"/>
        <v>-1070820.8484848491</v>
      </c>
      <c r="K25" s="16" t="s">
        <v>31</v>
      </c>
      <c r="L25" s="1"/>
    </row>
    <row r="26" spans="2:12" x14ac:dyDescent="0.25">
      <c r="B26" s="19"/>
      <c r="C26" s="17"/>
      <c r="D26" s="17"/>
      <c r="E26" s="17"/>
      <c r="F26" s="17"/>
      <c r="G26" s="17"/>
      <c r="H26" s="17"/>
      <c r="I26" s="17"/>
      <c r="J26" s="17"/>
      <c r="K26" s="18"/>
      <c r="L26" s="1"/>
    </row>
    <row r="27" spans="2:12" x14ac:dyDescent="0.25">
      <c r="B27" s="19"/>
      <c r="C27" s="17"/>
      <c r="D27" s="17"/>
      <c r="E27" s="17"/>
      <c r="F27" s="17"/>
      <c r="G27" s="17"/>
      <c r="H27" s="17"/>
      <c r="I27" s="17"/>
      <c r="J27" s="17"/>
      <c r="K27" s="18"/>
      <c r="L27" s="1"/>
    </row>
    <row r="28" spans="2:12" x14ac:dyDescent="0.25">
      <c r="C28" s="2"/>
      <c r="D28" s="1"/>
      <c r="E28" s="1"/>
      <c r="F28" s="1"/>
      <c r="G28" s="20"/>
      <c r="H28" s="20"/>
      <c r="I28" s="20"/>
      <c r="J28" s="20"/>
      <c r="K28" s="20"/>
      <c r="L28" s="1"/>
    </row>
    <row r="29" spans="2:12" x14ac:dyDescent="0.25">
      <c r="C29" s="3"/>
      <c r="D29" s="3"/>
      <c r="E29" s="3"/>
      <c r="F29" s="3"/>
      <c r="G29" s="21"/>
      <c r="H29" s="21"/>
      <c r="I29" s="21"/>
      <c r="J29" s="21"/>
      <c r="K29" s="22"/>
    </row>
    <row r="30" spans="2:12" x14ac:dyDescent="0.25">
      <c r="C30" s="3"/>
      <c r="G30" s="22"/>
      <c r="H30" s="22"/>
      <c r="I30" s="22"/>
      <c r="J30" s="22"/>
      <c r="K30" s="22"/>
    </row>
    <row r="31" spans="2:12" x14ac:dyDescent="0.25">
      <c r="G31" s="22"/>
      <c r="H31" s="22"/>
      <c r="I31" s="22"/>
      <c r="J31" s="22"/>
      <c r="K31" s="22"/>
    </row>
    <row r="32" spans="2:12" x14ac:dyDescent="0.25">
      <c r="G32" s="22"/>
      <c r="H32" s="22"/>
      <c r="I32" s="22"/>
      <c r="J32" s="22"/>
      <c r="K32" s="22"/>
    </row>
  </sheetData>
  <mergeCells count="5">
    <mergeCell ref="B9:K9"/>
    <mergeCell ref="B13:K13"/>
    <mergeCell ref="B17:K17"/>
    <mergeCell ref="B23:K23"/>
    <mergeCell ref="B2:K2"/>
  </mergeCells>
  <pageMargins left="0.7" right="0.7" top="0.75" bottom="0.75" header="0.3" footer="0.3"/>
  <pageSetup paperSize="9" scale="1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2020_04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Савельева Ольга Васильевна</cp:lastModifiedBy>
  <dcterms:created xsi:type="dcterms:W3CDTF">2020-02-04T12:48:23Z</dcterms:created>
  <dcterms:modified xsi:type="dcterms:W3CDTF">2020-03-19T13:42:48Z</dcterms:modified>
</cp:coreProperties>
</file>